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1475" windowHeight="5205"/>
  </bookViews>
  <sheets>
    <sheet name="sheet1" sheetId="2" r:id="rId1"/>
    <sheet name="Sheet2" sheetId="4" r:id="rId2"/>
  </sheets>
  <definedNames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G71" i="2" l="1"/>
  <c r="J123" i="2" l="1"/>
  <c r="G152" i="2"/>
  <c r="G151" i="2"/>
  <c r="I125" i="2"/>
  <c r="I124" i="2"/>
  <c r="I123" i="2"/>
  <c r="G108" i="2"/>
  <c r="G107" i="2"/>
  <c r="G105" i="2"/>
  <c r="G99" i="2"/>
  <c r="E152" i="2"/>
  <c r="E151" i="2"/>
  <c r="J145" i="2"/>
  <c r="E147" i="2"/>
  <c r="J139" i="2"/>
  <c r="E143" i="2"/>
  <c r="E142" i="2"/>
  <c r="E141" i="2"/>
  <c r="H125" i="2" l="1"/>
  <c r="G125" i="2"/>
  <c r="H124" i="2"/>
  <c r="G124" i="2"/>
  <c r="H123" i="2"/>
  <c r="G123" i="2"/>
  <c r="I116" i="2"/>
  <c r="I115" i="2"/>
  <c r="H116" i="2"/>
  <c r="H115" i="2"/>
  <c r="E105" i="2"/>
  <c r="E107" i="2" s="1"/>
  <c r="E108" i="2" s="1"/>
  <c r="D94" i="2" l="1"/>
  <c r="I79" i="2"/>
  <c r="I78" i="2"/>
  <c r="I77" i="2"/>
  <c r="I35" i="2"/>
  <c r="I34" i="2"/>
  <c r="I33" i="2"/>
  <c r="D4" i="2"/>
  <c r="D82" i="2" l="1"/>
  <c r="D83" i="2" s="1"/>
  <c r="D86" i="2" s="1"/>
</calcChain>
</file>

<file path=xl/sharedStrings.xml><?xml version="1.0" encoding="utf-8"?>
<sst xmlns="http://schemas.openxmlformats.org/spreadsheetml/2006/main" count="171" uniqueCount="100">
  <si>
    <t>Tutorial</t>
  </si>
  <si>
    <t>Nos.</t>
  </si>
  <si>
    <t xml:space="preserve">Length </t>
  </si>
  <si>
    <t>Thickness</t>
  </si>
  <si>
    <t>kg</t>
  </si>
  <si>
    <t>kN</t>
  </si>
  <si>
    <t>Client :</t>
  </si>
  <si>
    <t>Project :</t>
  </si>
  <si>
    <t>15m Ground Based Square Tower</t>
  </si>
  <si>
    <t xml:space="preserve">Date : </t>
  </si>
  <si>
    <t>Introduction:</t>
  </si>
  <si>
    <t>This design document contains loading calculation, Staad analysis report and design document of 15m</t>
  </si>
  <si>
    <t>Wind load is taken 44m/s for Mumbai location as per IS 875 part 3, 1987.</t>
  </si>
  <si>
    <t>Sr. No.</t>
  </si>
  <si>
    <t>Description</t>
  </si>
  <si>
    <t xml:space="preserve">Width </t>
  </si>
  <si>
    <t xml:space="preserve">wt. </t>
  </si>
  <si>
    <t>Total wt</t>
  </si>
  <si>
    <t>mm</t>
  </si>
  <si>
    <t>GSM 1</t>
  </si>
  <si>
    <t>GSM 2</t>
  </si>
  <si>
    <t>diameter</t>
  </si>
  <si>
    <t>M/W circular</t>
  </si>
  <si>
    <t>Load Cases</t>
  </si>
  <si>
    <t>Primary Load cases</t>
  </si>
  <si>
    <t>1. Self wt.</t>
  </si>
  <si>
    <t>2. Equipment wt.</t>
  </si>
  <si>
    <t>3. Live load</t>
  </si>
  <si>
    <t>Load type</t>
  </si>
  <si>
    <t>DL</t>
  </si>
  <si>
    <t>LL</t>
  </si>
  <si>
    <t>WL</t>
  </si>
  <si>
    <t>Service load combinations</t>
  </si>
  <si>
    <t>101. DL</t>
  </si>
  <si>
    <t>102. DL+LL</t>
  </si>
  <si>
    <t>103. DL+WLx</t>
  </si>
  <si>
    <t>104. DL+Diagonal wind load</t>
  </si>
  <si>
    <t>Ultimate load combinations</t>
  </si>
  <si>
    <t>201. 1.5 DL</t>
  </si>
  <si>
    <t>202. 1.5(DL+LL)</t>
  </si>
  <si>
    <t>203. 1.5 (DL+WLx)</t>
  </si>
  <si>
    <t>204. 1.5 (DL+WL in diagonal direction)</t>
  </si>
  <si>
    <t>Total equipment load =</t>
  </si>
  <si>
    <t>No. of node =</t>
  </si>
  <si>
    <t>nos</t>
  </si>
  <si>
    <t>Load on each node =</t>
  </si>
  <si>
    <t>Live load =</t>
  </si>
  <si>
    <t>Wind load</t>
  </si>
  <si>
    <t>m/s</t>
  </si>
  <si>
    <t>Basic wind speed = Vb =</t>
  </si>
  <si>
    <t>K1 = Risk factor =</t>
  </si>
  <si>
    <t>high ground based tower for given equipment's.</t>
  </si>
  <si>
    <t>Total wt.</t>
  </si>
  <si>
    <t>Width (b)</t>
  </si>
  <si>
    <t>a/b</t>
  </si>
  <si>
    <t>h/b</t>
  </si>
  <si>
    <t>Cf</t>
  </si>
  <si>
    <t xml:space="preserve">K2= </t>
  </si>
  <si>
    <t xml:space="preserve">K3 = </t>
  </si>
  <si>
    <t xml:space="preserve">Design wind speed = Vz </t>
  </si>
  <si>
    <t>Vz= Vb x k1 x K2 x K3 =</t>
  </si>
  <si>
    <t>pz = 0.6 Vz^2 =</t>
  </si>
  <si>
    <t>N/m^2</t>
  </si>
  <si>
    <t>kN/m^2</t>
  </si>
  <si>
    <t>Wind force F = force coefficient x wind pressure x area of structure</t>
  </si>
  <si>
    <t>F = Cf x pz x A</t>
  </si>
  <si>
    <t>Length (h)</t>
  </si>
  <si>
    <t>Thk (a)</t>
  </si>
  <si>
    <t>Area</t>
  </si>
  <si>
    <t>Force</t>
  </si>
  <si>
    <t>m^2</t>
  </si>
  <si>
    <t>Calculation of wind load on tower:</t>
  </si>
  <si>
    <r>
      <t xml:space="preserve">Solidity ratio = </t>
    </r>
    <r>
      <rPr>
        <sz val="11"/>
        <color theme="1"/>
        <rFont val="Calibri"/>
        <family val="2"/>
      </rPr>
      <t>ɸ = (net area of bay /Total area of bay)</t>
    </r>
  </si>
  <si>
    <t>Total area of bay</t>
  </si>
  <si>
    <t>=</t>
  </si>
  <si>
    <t>sqm</t>
  </si>
  <si>
    <t xml:space="preserve">Net area of ther bay </t>
  </si>
  <si>
    <t>Solidity ratio = ɸ</t>
  </si>
  <si>
    <t>Cf of angle section</t>
  </si>
  <si>
    <t>ɸ</t>
  </si>
  <si>
    <t xml:space="preserve">Cf </t>
  </si>
  <si>
    <t>Cf of pipe section</t>
  </si>
  <si>
    <t>D*Vd</t>
  </si>
  <si>
    <t>m^2/s</t>
  </si>
  <si>
    <t>Table 31</t>
  </si>
  <si>
    <t>Table 30</t>
  </si>
  <si>
    <t>5. Wind load in x direction on tower</t>
  </si>
  <si>
    <t>7. Wind load in z direction on tower</t>
  </si>
  <si>
    <t>4. Wind load in x direction on equipment</t>
  </si>
  <si>
    <t>6. Wind load in z direction on equipment</t>
  </si>
  <si>
    <t>UDL on Angle section</t>
  </si>
  <si>
    <t>kN/m</t>
  </si>
  <si>
    <t>UDL on Pipe section</t>
  </si>
  <si>
    <t>service wind</t>
  </si>
  <si>
    <t>Operational wind</t>
  </si>
  <si>
    <t>Service</t>
  </si>
  <si>
    <t>Operational</t>
  </si>
  <si>
    <t>105. DL+WLx - Operational</t>
  </si>
  <si>
    <t>106. DL+Diagonal wind load - Operational</t>
  </si>
  <si>
    <t>Operartional wind load combination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</si>
</sst>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" fillId="0" borderId="0" xfId="0" applyFont="1"/>
    <xf numFmtId="0" fontId="0" fillId="0" borderId="1" xfId="0" applyBorder="1"/>
    <xf numFmtId="14" fontId="0" fillId="0" borderId="9" xfId="0" applyNumberFormat="1" applyBorder="1"/>
    <xf numFmtId="0" fontId="0" fillId="0" borderId="11" xfId="0" applyBorder="1"/>
    <xf numFmtId="0" fontId="0" fillId="0" borderId="10" xfId="0" applyBorder="1"/>
    <xf numFmtId="2" fontId="0" fillId="0" borderId="0" xfId="0" applyNumberFormat="1"/>
    <xf numFmtId="0" fontId="0" fillId="0" borderId="1" xfId="0" applyFill="1" applyBorder="1"/>
    <xf numFmtId="164" fontId="0" fillId="0" borderId="1" xfId="0" applyNumberFormat="1" applyBorder="1"/>
    <xf numFmtId="164" fontId="0" fillId="0" borderId="0" xfId="0" applyNumberFormat="1"/>
    <xf numFmtId="165" fontId="0" fillId="0" borderId="1" xfId="0" applyNumberFormat="1" applyBorder="1"/>
    <xf numFmtId="0" fontId="0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344365</xdr:colOff>
      <xdr:row>0</xdr:row>
      <xdr:rowOff>138284</xdr:rowOff>
    </xdr:from>
    <xdr:to>
      <xdr:col>1</xdr:col>
      <xdr:colOff>260838</xdr:colOff>
      <xdr:row>3</xdr:row>
      <xdr:rowOff>139211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365" y="138284"/>
          <a:ext cx="575896" cy="572427"/>
        </a:xfrm>
        <a:prstGeom prst="rect">
          <a:avLst/>
        </a:prstGeom>
      </xdr:spPr>
    </xdr:pic>
    <xdr:clientData/>
  </xdr:twoCellAnchor>
  <xdr:twoCellAnchor>
    <xdr:from>
      <xdr:col>0</xdr:col>
      <xdr:colOff>205153</xdr:colOff>
      <xdr:row>13</xdr:row>
      <xdr:rowOff>29308</xdr:rowOff>
    </xdr:from>
    <xdr:to>
      <xdr:col>9</xdr:col>
      <xdr:colOff>175846</xdr:colOff>
      <xdr:row>26</xdr:row>
      <xdr:rowOff>184541</xdr:rowOff>
    </xdr:to>
    <xdr:sp macro="" textlink="">
      <xdr:nvSpPr>
        <xdr:cNvPr id="4" name="Content Placeholder 2"/>
        <xdr:cNvSpPr>
          <a:spLocks noGrp="1"/>
        </xdr:cNvSpPr>
      </xdr:nvSpPr>
      <xdr:spPr>
        <a:xfrm>
          <a:off x="205153" y="2505808"/>
          <a:ext cx="5905501" cy="2631733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342900" indent="-27432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1pPr>
          <a:lvl2pPr marL="640080" indent="-27432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200" kern="1200">
              <a:solidFill>
                <a:schemeClr val="tx2"/>
              </a:solidFill>
              <a:latin typeface="+mn-lt"/>
              <a:ea typeface="+mn-ea"/>
              <a:cs typeface="+mn-cs"/>
            </a:defRPr>
          </a:lvl2pPr>
          <a:lvl3pPr marL="91440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000" kern="1200">
              <a:solidFill>
                <a:schemeClr val="tx2"/>
              </a:solidFill>
              <a:latin typeface="+mn-lt"/>
              <a:ea typeface="+mn-ea"/>
              <a:cs typeface="+mn-cs"/>
            </a:defRPr>
          </a:lvl3pPr>
          <a:lvl4pPr marL="1124712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800" kern="1200">
              <a:solidFill>
                <a:schemeClr val="tx2"/>
              </a:solidFill>
              <a:latin typeface="+mn-lt"/>
              <a:ea typeface="+mn-ea"/>
              <a:cs typeface="+mn-cs"/>
            </a:defRPr>
          </a:lvl4pPr>
          <a:lvl5pPr marL="132588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600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lvl5pPr>
          <a:lvl6pPr marL="1517904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6pPr>
          <a:lvl7pPr marL="1719072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7pPr>
          <a:lvl8pPr marL="192024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8pPr>
          <a:lvl9pPr marL="2121408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9pPr>
        </a:lstStyle>
        <a:p>
          <a:pPr marL="0" indent="0">
            <a:buNone/>
          </a:pPr>
          <a:r>
            <a:rPr lang="en-IN" sz="2400"/>
            <a:t>Loading Details provided by client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GSM 1: 2500mm x 250mm x 150mm of wt. 25kg each (3 nos.)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GSM 2: 1500mm x 170mm x 150mm of wt. 20kg each (6 nos.)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M/W: 600mm diameter of wt. 30kg each (4 nos.)</a:t>
          </a:r>
        </a:p>
        <a:p>
          <a:endParaRPr lang="en-IN" sz="1800"/>
        </a:p>
        <a:p>
          <a:pPr lvl="1">
            <a:buFont typeface="Wingdings" pitchFamily="2" charset="2"/>
            <a:buChar char="Ø"/>
          </a:pPr>
          <a:r>
            <a:rPr lang="en-IN" sz="1400"/>
            <a:t>Live load of 100 kg is considered for maintenance of tower.</a:t>
          </a:r>
        </a:p>
        <a:p>
          <a:pPr marL="365760" lvl="1" indent="0">
            <a:buNone/>
          </a:pPr>
          <a:r>
            <a:rPr lang="en-IN" sz="1400"/>
            <a:t> 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Tower is designed for wind speed 44 m/s (160 Kmph) as per IS875 (Part 3)-1987 for design life 25 years and terrain category 3.</a:t>
          </a:r>
        </a:p>
        <a:p>
          <a:endParaRPr lang="en-IN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tabSelected="1" view="pageLayout" zoomScale="115" zoomScaleNormal="100" zoomScalePageLayoutView="115" workbookViewId="0">
      <selection activeCell="I13" sqref="I13"/>
    </sheetView>
  </sheetViews>
  <sheetFormatPr defaultRowHeight="15" x14ac:dyDescent="0.25"/>
  <sheetData>
    <row r="1" spans="1:10" x14ac:dyDescent="0.25">
      <c r="A1" s="1"/>
      <c r="B1" s="2"/>
      <c r="C1" s="1"/>
      <c r="D1" s="7"/>
      <c r="E1" s="7"/>
      <c r="F1" s="7"/>
      <c r="G1" s="7"/>
      <c r="H1" s="7"/>
      <c r="I1" s="7"/>
      <c r="J1" s="2"/>
    </row>
    <row r="2" spans="1:10" x14ac:dyDescent="0.25">
      <c r="A2" s="3"/>
      <c r="B2" s="4"/>
      <c r="C2" s="3" t="s">
        <v>7</v>
      </c>
      <c r="D2" s="8" t="s">
        <v>8</v>
      </c>
      <c r="E2" s="8"/>
      <c r="F2" s="8"/>
      <c r="G2" s="8"/>
      <c r="H2" s="8"/>
      <c r="I2" s="8"/>
      <c r="J2" s="4"/>
    </row>
    <row r="3" spans="1:10" x14ac:dyDescent="0.25">
      <c r="A3" s="3"/>
      <c r="B3" s="4"/>
      <c r="C3" s="3" t="s">
        <v>6</v>
      </c>
      <c r="D3" s="8" t="s">
        <v>0</v>
      </c>
      <c r="E3" s="8"/>
      <c r="F3" s="8"/>
      <c r="G3" s="8"/>
      <c r="H3" s="8"/>
      <c r="I3" s="8"/>
      <c r="J3" s="4"/>
    </row>
    <row r="4" spans="1:10" x14ac:dyDescent="0.25">
      <c r="A4" s="5"/>
      <c r="B4" s="6"/>
      <c r="C4" s="5" t="s">
        <v>9</v>
      </c>
      <c r="D4" s="12">
        <f ca="1">TODAY()</f>
        <v>42936</v>
      </c>
      <c r="E4" s="9"/>
      <c r="F4" s="9"/>
      <c r="G4" s="9"/>
      <c r="H4" s="9"/>
      <c r="I4" s="9"/>
      <c r="J4" s="6"/>
    </row>
    <row r="7" spans="1:10" x14ac:dyDescent="0.25">
      <c r="A7" s="10" t="s">
        <v>10</v>
      </c>
    </row>
    <row r="8" spans="1:10" x14ac:dyDescent="0.25">
      <c r="B8" t="s">
        <v>11</v>
      </c>
    </row>
    <row r="9" spans="1:10" x14ac:dyDescent="0.25">
      <c r="B9" t="s">
        <v>51</v>
      </c>
    </row>
    <row r="11" spans="1:10" x14ac:dyDescent="0.25">
      <c r="B11" t="s">
        <v>12</v>
      </c>
    </row>
    <row r="31" spans="1:9" x14ac:dyDescent="0.25">
      <c r="A31" s="11" t="s">
        <v>13</v>
      </c>
      <c r="B31" s="14" t="s">
        <v>14</v>
      </c>
      <c r="C31" s="13"/>
      <c r="D31" s="11" t="s">
        <v>1</v>
      </c>
      <c r="E31" s="11" t="s">
        <v>2</v>
      </c>
      <c r="F31" s="11" t="s">
        <v>15</v>
      </c>
      <c r="G31" s="11" t="s">
        <v>3</v>
      </c>
      <c r="H31" s="11" t="s">
        <v>16</v>
      </c>
      <c r="I31" s="11" t="s">
        <v>52</v>
      </c>
    </row>
    <row r="32" spans="1:9" x14ac:dyDescent="0.25">
      <c r="A32" s="11"/>
      <c r="B32" s="14"/>
      <c r="C32" s="13"/>
      <c r="D32" s="11"/>
      <c r="E32" s="11" t="s">
        <v>18</v>
      </c>
      <c r="F32" s="11" t="s">
        <v>18</v>
      </c>
      <c r="G32" s="11" t="s">
        <v>18</v>
      </c>
      <c r="H32" s="11" t="s">
        <v>4</v>
      </c>
      <c r="I32" s="11" t="s">
        <v>4</v>
      </c>
    </row>
    <row r="33" spans="1:9" x14ac:dyDescent="0.25">
      <c r="A33" s="11">
        <v>1</v>
      </c>
      <c r="B33" s="14" t="s">
        <v>19</v>
      </c>
      <c r="C33" s="13"/>
      <c r="D33" s="11">
        <v>3</v>
      </c>
      <c r="E33" s="11">
        <v>2500</v>
      </c>
      <c r="F33" s="11">
        <v>250</v>
      </c>
      <c r="G33" s="11">
        <v>150</v>
      </c>
      <c r="H33" s="11">
        <v>25</v>
      </c>
      <c r="I33" s="11">
        <f>H33*D33</f>
        <v>75</v>
      </c>
    </row>
    <row r="34" spans="1:9" x14ac:dyDescent="0.25">
      <c r="A34" s="11">
        <v>2</v>
      </c>
      <c r="B34" s="14" t="s">
        <v>20</v>
      </c>
      <c r="C34" s="13"/>
      <c r="D34" s="11">
        <v>6</v>
      </c>
      <c r="E34" s="11">
        <v>1500</v>
      </c>
      <c r="F34" s="11">
        <v>170</v>
      </c>
      <c r="G34" s="11">
        <v>150</v>
      </c>
      <c r="H34" s="11">
        <v>20</v>
      </c>
      <c r="I34" s="11">
        <f>H34*D34</f>
        <v>120</v>
      </c>
    </row>
    <row r="35" spans="1:9" x14ac:dyDescent="0.25">
      <c r="A35" s="11">
        <v>3</v>
      </c>
      <c r="B35" s="14" t="s">
        <v>22</v>
      </c>
      <c r="C35" s="13"/>
      <c r="D35" s="11">
        <v>4</v>
      </c>
      <c r="E35" s="11">
        <v>600</v>
      </c>
      <c r="F35" s="11" t="s">
        <v>21</v>
      </c>
      <c r="G35" s="11"/>
      <c r="H35" s="11">
        <v>30</v>
      </c>
      <c r="I35" s="11">
        <f>H35*D35</f>
        <v>120</v>
      </c>
    </row>
    <row r="39" spans="1:9" x14ac:dyDescent="0.25">
      <c r="A39" s="10"/>
    </row>
    <row r="50" spans="1:7" x14ac:dyDescent="0.25">
      <c r="A50" s="10" t="s">
        <v>23</v>
      </c>
    </row>
    <row r="52" spans="1:7" x14ac:dyDescent="0.25">
      <c r="B52" t="s">
        <v>24</v>
      </c>
      <c r="F52" t="s">
        <v>28</v>
      </c>
    </row>
    <row r="53" spans="1:7" x14ac:dyDescent="0.25">
      <c r="B53" t="s">
        <v>25</v>
      </c>
      <c r="F53" t="s">
        <v>29</v>
      </c>
    </row>
    <row r="54" spans="1:7" x14ac:dyDescent="0.25">
      <c r="B54" t="s">
        <v>26</v>
      </c>
      <c r="F54" t="s">
        <v>29</v>
      </c>
    </row>
    <row r="55" spans="1:7" x14ac:dyDescent="0.25">
      <c r="B55" t="s">
        <v>27</v>
      </c>
      <c r="F55" t="s">
        <v>30</v>
      </c>
    </row>
    <row r="56" spans="1:7" x14ac:dyDescent="0.25">
      <c r="B56" t="s">
        <v>88</v>
      </c>
      <c r="F56" t="s">
        <v>31</v>
      </c>
    </row>
    <row r="57" spans="1:7" x14ac:dyDescent="0.25">
      <c r="B57" t="s">
        <v>86</v>
      </c>
      <c r="F57" t="s">
        <v>31</v>
      </c>
    </row>
    <row r="58" spans="1:7" x14ac:dyDescent="0.25">
      <c r="B58" t="s">
        <v>89</v>
      </c>
      <c r="F58" t="s">
        <v>31</v>
      </c>
    </row>
    <row r="59" spans="1:7" x14ac:dyDescent="0.25">
      <c r="B59" t="s">
        <v>87</v>
      </c>
      <c r="F59" t="s">
        <v>31</v>
      </c>
    </row>
    <row r="61" spans="1:7" x14ac:dyDescent="0.25">
      <c r="B61" t="s">
        <v>32</v>
      </c>
      <c r="F61" t="s">
        <v>99</v>
      </c>
    </row>
    <row r="62" spans="1:7" x14ac:dyDescent="0.25">
      <c r="B62" t="s">
        <v>33</v>
      </c>
      <c r="F62" t="s">
        <v>97</v>
      </c>
    </row>
    <row r="63" spans="1:7" x14ac:dyDescent="0.25">
      <c r="B63" t="s">
        <v>34</v>
      </c>
      <c r="F63" t="s">
        <v>98</v>
      </c>
    </row>
    <row r="64" spans="1:7" x14ac:dyDescent="0.25">
      <c r="B64" t="s">
        <v>35</v>
      </c>
      <c r="G64" s="18"/>
    </row>
    <row r="65" spans="1:9" x14ac:dyDescent="0.25">
      <c r="B65" t="s">
        <v>36</v>
      </c>
    </row>
    <row r="67" spans="1:9" x14ac:dyDescent="0.25">
      <c r="B67" t="s">
        <v>37</v>
      </c>
    </row>
    <row r="68" spans="1:9" x14ac:dyDescent="0.25">
      <c r="B68" t="s">
        <v>38</v>
      </c>
    </row>
    <row r="69" spans="1:9" x14ac:dyDescent="0.25">
      <c r="B69" t="s">
        <v>39</v>
      </c>
    </row>
    <row r="70" spans="1:9" x14ac:dyDescent="0.25">
      <c r="B70" t="s">
        <v>40</v>
      </c>
    </row>
    <row r="71" spans="1:9" x14ac:dyDescent="0.25">
      <c r="B71" t="s">
        <v>41</v>
      </c>
      <c r="G71">
        <f>0.707*1.5</f>
        <v>1.0605</v>
      </c>
    </row>
    <row r="75" spans="1:9" x14ac:dyDescent="0.25">
      <c r="A75" s="11" t="s">
        <v>13</v>
      </c>
      <c r="B75" s="14" t="s">
        <v>14</v>
      </c>
      <c r="C75" s="13"/>
      <c r="D75" s="11" t="s">
        <v>1</v>
      </c>
      <c r="E75" s="11" t="s">
        <v>2</v>
      </c>
      <c r="F75" s="11" t="s">
        <v>15</v>
      </c>
      <c r="G75" s="11" t="s">
        <v>3</v>
      </c>
      <c r="H75" s="11" t="s">
        <v>16</v>
      </c>
      <c r="I75" s="11" t="s">
        <v>17</v>
      </c>
    </row>
    <row r="76" spans="1:9" x14ac:dyDescent="0.25">
      <c r="A76" s="11"/>
      <c r="B76" s="14"/>
      <c r="C76" s="13"/>
      <c r="D76" s="11"/>
      <c r="E76" s="11" t="s">
        <v>18</v>
      </c>
      <c r="F76" s="11" t="s">
        <v>18</v>
      </c>
      <c r="G76" s="11" t="s">
        <v>18</v>
      </c>
      <c r="H76" s="11" t="s">
        <v>4</v>
      </c>
      <c r="I76" s="11" t="s">
        <v>4</v>
      </c>
    </row>
    <row r="77" spans="1:9" x14ac:dyDescent="0.25">
      <c r="A77" s="11">
        <v>1</v>
      </c>
      <c r="B77" s="14" t="s">
        <v>19</v>
      </c>
      <c r="C77" s="13"/>
      <c r="D77" s="11">
        <v>3</v>
      </c>
      <c r="E77" s="11">
        <v>2500</v>
      </c>
      <c r="F77" s="11">
        <v>250</v>
      </c>
      <c r="G77" s="11">
        <v>150</v>
      </c>
      <c r="H77" s="11">
        <v>25</v>
      </c>
      <c r="I77" s="11">
        <f>H77*D77</f>
        <v>75</v>
      </c>
    </row>
    <row r="78" spans="1:9" x14ac:dyDescent="0.25">
      <c r="A78" s="11">
        <v>2</v>
      </c>
      <c r="B78" s="14" t="s">
        <v>20</v>
      </c>
      <c r="C78" s="13"/>
      <c r="D78" s="11">
        <v>6</v>
      </c>
      <c r="E78" s="11">
        <v>1500</v>
      </c>
      <c r="F78" s="11">
        <v>170</v>
      </c>
      <c r="G78" s="11">
        <v>150</v>
      </c>
      <c r="H78" s="11">
        <v>20</v>
      </c>
      <c r="I78" s="11">
        <f>H78*D78</f>
        <v>120</v>
      </c>
    </row>
    <row r="79" spans="1:9" x14ac:dyDescent="0.25">
      <c r="A79" s="11">
        <v>3</v>
      </c>
      <c r="B79" s="14" t="s">
        <v>22</v>
      </c>
      <c r="C79" s="13"/>
      <c r="D79" s="11">
        <v>4</v>
      </c>
      <c r="E79" s="11">
        <v>600</v>
      </c>
      <c r="F79" s="11" t="s">
        <v>21</v>
      </c>
      <c r="G79" s="11"/>
      <c r="H79" s="11">
        <v>30</v>
      </c>
      <c r="I79" s="11">
        <f>H79*D79</f>
        <v>120</v>
      </c>
    </row>
    <row r="82" spans="1:5" x14ac:dyDescent="0.25">
      <c r="A82" t="s">
        <v>42</v>
      </c>
      <c r="D82">
        <f>SUM(I77:I79)</f>
        <v>315</v>
      </c>
      <c r="E82" t="s">
        <v>4</v>
      </c>
    </row>
    <row r="83" spans="1:5" x14ac:dyDescent="0.25">
      <c r="D83">
        <f>D82/100</f>
        <v>3.15</v>
      </c>
      <c r="E83" t="s">
        <v>5</v>
      </c>
    </row>
    <row r="85" spans="1:5" x14ac:dyDescent="0.25">
      <c r="A85" t="s">
        <v>43</v>
      </c>
      <c r="D85">
        <v>12</v>
      </c>
      <c r="E85" t="s">
        <v>44</v>
      </c>
    </row>
    <row r="86" spans="1:5" x14ac:dyDescent="0.25">
      <c r="A86" t="s">
        <v>45</v>
      </c>
      <c r="D86">
        <f>D83/D85</f>
        <v>0.26250000000000001</v>
      </c>
      <c r="E86" t="s">
        <v>5</v>
      </c>
    </row>
    <row r="93" spans="1:5" x14ac:dyDescent="0.25">
      <c r="A93" t="s">
        <v>46</v>
      </c>
      <c r="D93">
        <v>100</v>
      </c>
      <c r="E93" t="s">
        <v>4</v>
      </c>
    </row>
    <row r="94" spans="1:5" x14ac:dyDescent="0.25">
      <c r="D94">
        <f>D93/100</f>
        <v>1</v>
      </c>
      <c r="E94" t="s">
        <v>5</v>
      </c>
    </row>
    <row r="97" spans="1:8" x14ac:dyDescent="0.25">
      <c r="A97" s="10" t="s">
        <v>47</v>
      </c>
    </row>
    <row r="98" spans="1:8" x14ac:dyDescent="0.25">
      <c r="E98" t="s">
        <v>93</v>
      </c>
      <c r="G98" t="s">
        <v>94</v>
      </c>
    </row>
    <row r="99" spans="1:8" x14ac:dyDescent="0.25">
      <c r="B99" t="s">
        <v>49</v>
      </c>
      <c r="E99">
        <v>44</v>
      </c>
      <c r="F99" t="s">
        <v>48</v>
      </c>
      <c r="G99" s="15">
        <f>E99*2/3</f>
        <v>29.333333333333332</v>
      </c>
      <c r="H99" t="s">
        <v>48</v>
      </c>
    </row>
    <row r="100" spans="1:8" x14ac:dyDescent="0.25">
      <c r="B100" t="s">
        <v>50</v>
      </c>
      <c r="E100">
        <v>0.91</v>
      </c>
    </row>
    <row r="101" spans="1:8" x14ac:dyDescent="0.25">
      <c r="B101" t="s">
        <v>57</v>
      </c>
      <c r="E101">
        <v>1.05</v>
      </c>
    </row>
    <row r="102" spans="1:8" x14ac:dyDescent="0.25">
      <c r="B102" t="s">
        <v>58</v>
      </c>
      <c r="E102">
        <v>1</v>
      </c>
    </row>
    <row r="104" spans="1:8" x14ac:dyDescent="0.25">
      <c r="B104" t="s">
        <v>59</v>
      </c>
    </row>
    <row r="105" spans="1:8" x14ac:dyDescent="0.25">
      <c r="B105" t="s">
        <v>60</v>
      </c>
      <c r="E105">
        <f>PRODUCT(E99:E102)</f>
        <v>42.042000000000002</v>
      </c>
      <c r="F105" t="s">
        <v>48</v>
      </c>
      <c r="G105">
        <f>PRODUCT(E100:E102)*G99</f>
        <v>28.028000000000002</v>
      </c>
      <c r="H105" t="s">
        <v>48</v>
      </c>
    </row>
    <row r="107" spans="1:8" x14ac:dyDescent="0.25">
      <c r="B107" t="s">
        <v>61</v>
      </c>
      <c r="E107">
        <f>0.6*E105^2</f>
        <v>1060.5178584</v>
      </c>
      <c r="F107" t="s">
        <v>62</v>
      </c>
      <c r="G107">
        <f>0.6*G105^2</f>
        <v>471.3412704000001</v>
      </c>
      <c r="H107" t="s">
        <v>62</v>
      </c>
    </row>
    <row r="108" spans="1:8" x14ac:dyDescent="0.25">
      <c r="E108" s="18">
        <f>E107/1000</f>
        <v>1.0605178584000001</v>
      </c>
      <c r="F108" t="s">
        <v>63</v>
      </c>
      <c r="G108" s="18">
        <f>G107/1000</f>
        <v>0.47134127040000012</v>
      </c>
      <c r="H108" t="s">
        <v>63</v>
      </c>
    </row>
    <row r="110" spans="1:8" x14ac:dyDescent="0.25">
      <c r="B110" t="s">
        <v>64</v>
      </c>
    </row>
    <row r="111" spans="1:8" x14ac:dyDescent="0.25">
      <c r="B111" t="s">
        <v>65</v>
      </c>
    </row>
    <row r="113" spans="1:10" x14ac:dyDescent="0.25">
      <c r="A113" s="11" t="s">
        <v>13</v>
      </c>
      <c r="B113" s="14" t="s">
        <v>14</v>
      </c>
      <c r="C113" s="13"/>
      <c r="D113" s="11" t="s">
        <v>1</v>
      </c>
      <c r="E113" s="11" t="s">
        <v>66</v>
      </c>
      <c r="F113" s="11" t="s">
        <v>53</v>
      </c>
      <c r="G113" s="11" t="s">
        <v>67</v>
      </c>
      <c r="H113" s="16" t="s">
        <v>55</v>
      </c>
      <c r="I113" s="16" t="s">
        <v>54</v>
      </c>
      <c r="J113" s="16" t="s">
        <v>56</v>
      </c>
    </row>
    <row r="114" spans="1:10" x14ac:dyDescent="0.25">
      <c r="A114" s="11"/>
      <c r="B114" s="14"/>
      <c r="C114" s="13"/>
      <c r="D114" s="11"/>
      <c r="E114" s="11" t="s">
        <v>18</v>
      </c>
      <c r="F114" s="11" t="s">
        <v>18</v>
      </c>
      <c r="G114" s="11" t="s">
        <v>18</v>
      </c>
      <c r="H114" s="11"/>
      <c r="I114" s="11"/>
      <c r="J114" s="11"/>
    </row>
    <row r="115" spans="1:10" x14ac:dyDescent="0.25">
      <c r="A115" s="11">
        <v>1</v>
      </c>
      <c r="B115" s="14" t="s">
        <v>19</v>
      </c>
      <c r="C115" s="13"/>
      <c r="D115" s="11">
        <v>3</v>
      </c>
      <c r="E115" s="11">
        <v>2500</v>
      </c>
      <c r="F115" s="11">
        <v>250</v>
      </c>
      <c r="G115" s="11">
        <v>150</v>
      </c>
      <c r="H115" s="11">
        <f>E115/F115</f>
        <v>10</v>
      </c>
      <c r="I115" s="11">
        <f>G115/F115</f>
        <v>0.6</v>
      </c>
      <c r="J115" s="11">
        <v>1.8</v>
      </c>
    </row>
    <row r="116" spans="1:10" x14ac:dyDescent="0.25">
      <c r="A116" s="11">
        <v>2</v>
      </c>
      <c r="B116" s="14" t="s">
        <v>20</v>
      </c>
      <c r="C116" s="13"/>
      <c r="D116" s="11">
        <v>6</v>
      </c>
      <c r="E116" s="11">
        <v>1500</v>
      </c>
      <c r="F116" s="11">
        <v>170</v>
      </c>
      <c r="G116" s="11">
        <v>150</v>
      </c>
      <c r="H116" s="19">
        <f>E116/F116</f>
        <v>8.8235294117647065</v>
      </c>
      <c r="I116" s="19">
        <f>G116/F116</f>
        <v>0.88235294117647056</v>
      </c>
      <c r="J116" s="16">
        <v>1.7</v>
      </c>
    </row>
    <row r="117" spans="1:10" x14ac:dyDescent="0.25">
      <c r="A117" s="11">
        <v>3</v>
      </c>
      <c r="B117" s="14" t="s">
        <v>22</v>
      </c>
      <c r="C117" s="13"/>
      <c r="D117" s="11">
        <v>4</v>
      </c>
      <c r="E117" s="11">
        <v>600</v>
      </c>
      <c r="F117" s="11" t="s">
        <v>21</v>
      </c>
      <c r="G117" s="11"/>
      <c r="H117" s="11"/>
      <c r="I117" s="11"/>
      <c r="J117" s="11">
        <v>1.2</v>
      </c>
    </row>
    <row r="120" spans="1:10" x14ac:dyDescent="0.25">
      <c r="H120" t="s">
        <v>95</v>
      </c>
      <c r="I120" t="s">
        <v>96</v>
      </c>
    </row>
    <row r="121" spans="1:10" x14ac:dyDescent="0.25">
      <c r="A121" s="11" t="s">
        <v>13</v>
      </c>
      <c r="B121" s="14" t="s">
        <v>14</v>
      </c>
      <c r="C121" s="13"/>
      <c r="D121" s="11" t="s">
        <v>66</v>
      </c>
      <c r="E121" s="11" t="s">
        <v>53</v>
      </c>
      <c r="F121" s="16" t="s">
        <v>56</v>
      </c>
      <c r="G121" s="16" t="s">
        <v>68</v>
      </c>
      <c r="H121" s="16" t="s">
        <v>69</v>
      </c>
      <c r="I121" s="16" t="s">
        <v>69</v>
      </c>
    </row>
    <row r="122" spans="1:10" x14ac:dyDescent="0.25">
      <c r="A122" s="11"/>
      <c r="B122" s="14"/>
      <c r="C122" s="13"/>
      <c r="D122" s="11" t="s">
        <v>18</v>
      </c>
      <c r="E122" s="11" t="s">
        <v>18</v>
      </c>
      <c r="F122" s="11"/>
      <c r="G122" s="11" t="s">
        <v>70</v>
      </c>
      <c r="H122" s="11" t="s">
        <v>5</v>
      </c>
      <c r="I122" s="11" t="s">
        <v>5</v>
      </c>
    </row>
    <row r="123" spans="1:10" x14ac:dyDescent="0.25">
      <c r="A123" s="11">
        <v>1</v>
      </c>
      <c r="B123" s="14" t="s">
        <v>19</v>
      </c>
      <c r="C123" s="13"/>
      <c r="D123" s="11">
        <v>2500</v>
      </c>
      <c r="E123" s="11">
        <v>250</v>
      </c>
      <c r="F123" s="11">
        <v>1.8</v>
      </c>
      <c r="G123" s="11">
        <f>D123*E123/10^6</f>
        <v>0.625</v>
      </c>
      <c r="H123" s="17">
        <f>F123*G123*E108</f>
        <v>1.1930825907000002</v>
      </c>
      <c r="I123" s="17">
        <f>F123*G108*G123</f>
        <v>0.53025892920000017</v>
      </c>
      <c r="J123">
        <f>I123/2</f>
        <v>0.26512946460000009</v>
      </c>
    </row>
    <row r="124" spans="1:10" x14ac:dyDescent="0.25">
      <c r="A124" s="11">
        <v>2</v>
      </c>
      <c r="B124" s="14" t="s">
        <v>20</v>
      </c>
      <c r="C124" s="13"/>
      <c r="D124" s="11">
        <v>1500</v>
      </c>
      <c r="E124" s="11">
        <v>170</v>
      </c>
      <c r="F124" s="16">
        <v>1.7</v>
      </c>
      <c r="G124" s="11">
        <f>D124*E124/10^6</f>
        <v>0.255</v>
      </c>
      <c r="H124" s="17">
        <f>F124*G124*E108</f>
        <v>0.45973449161640006</v>
      </c>
      <c r="I124" s="17">
        <f>F124*G108*G124</f>
        <v>0.20432644071840006</v>
      </c>
    </row>
    <row r="125" spans="1:10" x14ac:dyDescent="0.25">
      <c r="A125" s="11">
        <v>3</v>
      </c>
      <c r="B125" s="14" t="s">
        <v>22</v>
      </c>
      <c r="C125" s="13"/>
      <c r="D125" s="11">
        <v>600</v>
      </c>
      <c r="E125" s="11" t="s">
        <v>21</v>
      </c>
      <c r="F125" s="11">
        <v>1.2</v>
      </c>
      <c r="G125" s="17">
        <f>PI()/4*D125^2/10^6</f>
        <v>0.28274333882308139</v>
      </c>
      <c r="H125" s="17">
        <f>F125*G125*E108</f>
        <v>0.35982523219862383</v>
      </c>
      <c r="I125" s="17">
        <f>F125*G108*G125</f>
        <v>0.15992232542161061</v>
      </c>
    </row>
    <row r="126" spans="1:10" x14ac:dyDescent="0.25">
      <c r="B126" s="8"/>
    </row>
    <row r="136" spans="1:10" x14ac:dyDescent="0.25">
      <c r="I136" t="s">
        <v>85</v>
      </c>
    </row>
    <row r="137" spans="1:10" x14ac:dyDescent="0.25">
      <c r="A137" t="s">
        <v>71</v>
      </c>
      <c r="I137" s="21" t="s">
        <v>79</v>
      </c>
      <c r="J137" s="11" t="s">
        <v>80</v>
      </c>
    </row>
    <row r="138" spans="1:10" x14ac:dyDescent="0.25">
      <c r="I138" s="11">
        <v>0.2</v>
      </c>
      <c r="J138" s="11">
        <v>3.3</v>
      </c>
    </row>
    <row r="139" spans="1:10" x14ac:dyDescent="0.25">
      <c r="A139" s="20" t="s">
        <v>72</v>
      </c>
      <c r="I139" s="11">
        <v>0.25</v>
      </c>
      <c r="J139" s="11">
        <f>(I139-I138)/(I140-I138)*(J140-J138)+J138</f>
        <v>3.05</v>
      </c>
    </row>
    <row r="140" spans="1:10" x14ac:dyDescent="0.25">
      <c r="I140" s="11">
        <v>0.3</v>
      </c>
      <c r="J140" s="11">
        <v>2.8</v>
      </c>
    </row>
    <row r="141" spans="1:10" x14ac:dyDescent="0.25">
      <c r="A141" t="s">
        <v>73</v>
      </c>
      <c r="D141" t="s">
        <v>74</v>
      </c>
      <c r="E141">
        <f>1.4*1.6</f>
        <v>2.2399999999999998</v>
      </c>
      <c r="F141" t="s">
        <v>75</v>
      </c>
    </row>
    <row r="142" spans="1:10" x14ac:dyDescent="0.25">
      <c r="A142" t="s">
        <v>76</v>
      </c>
      <c r="D142" t="s">
        <v>74</v>
      </c>
      <c r="E142" s="15">
        <f>88.9/1000*1.6*2+1.4*0.05+2.125*2*0.05</f>
        <v>0.56698000000000004</v>
      </c>
      <c r="F142" t="s">
        <v>75</v>
      </c>
      <c r="I142" t="s">
        <v>84</v>
      </c>
    </row>
    <row r="143" spans="1:10" x14ac:dyDescent="0.25">
      <c r="A143" t="s">
        <v>77</v>
      </c>
      <c r="D143" t="s">
        <v>74</v>
      </c>
      <c r="E143" s="15">
        <f>E142/E141</f>
        <v>0.25311607142857145</v>
      </c>
      <c r="I143" s="21" t="s">
        <v>79</v>
      </c>
      <c r="J143" s="11" t="s">
        <v>80</v>
      </c>
    </row>
    <row r="144" spans="1:10" x14ac:dyDescent="0.25">
      <c r="I144" s="11">
        <v>0.2</v>
      </c>
      <c r="J144" s="11">
        <v>2.1</v>
      </c>
    </row>
    <row r="145" spans="1:10" x14ac:dyDescent="0.25">
      <c r="A145" t="s">
        <v>78</v>
      </c>
      <c r="D145" t="s">
        <v>74</v>
      </c>
      <c r="E145">
        <v>3.05</v>
      </c>
      <c r="I145" s="11">
        <v>0.25</v>
      </c>
      <c r="J145" s="11">
        <f>(I145-I144)/(I146-I144)*(J146-J144)+J144</f>
        <v>2</v>
      </c>
    </row>
    <row r="146" spans="1:10" x14ac:dyDescent="0.25">
      <c r="A146" t="s">
        <v>81</v>
      </c>
      <c r="D146" t="s">
        <v>74</v>
      </c>
      <c r="E146">
        <v>2</v>
      </c>
      <c r="I146" s="11">
        <v>0.3</v>
      </c>
      <c r="J146" s="11">
        <v>1.9</v>
      </c>
    </row>
    <row r="147" spans="1:10" x14ac:dyDescent="0.25">
      <c r="A147" t="s">
        <v>82</v>
      </c>
      <c r="D147" t="s">
        <v>74</v>
      </c>
      <c r="E147">
        <f>0.0889*E105</f>
        <v>3.7375338000000005</v>
      </c>
      <c r="F147" t="s">
        <v>83</v>
      </c>
    </row>
    <row r="150" spans="1:10" x14ac:dyDescent="0.25">
      <c r="E150" t="s">
        <v>95</v>
      </c>
      <c r="G150" t="s">
        <v>96</v>
      </c>
    </row>
    <row r="151" spans="1:10" x14ac:dyDescent="0.25">
      <c r="A151" t="s">
        <v>90</v>
      </c>
      <c r="D151" t="s">
        <v>74</v>
      </c>
      <c r="E151" s="18">
        <f>E145*E108*0.05</f>
        <v>0.16172897340600001</v>
      </c>
      <c r="F151" t="s">
        <v>91</v>
      </c>
      <c r="G151" s="18">
        <f>E145*G108*0.05</f>
        <v>7.1879543736000015E-2</v>
      </c>
      <c r="H151" t="s">
        <v>91</v>
      </c>
    </row>
    <row r="152" spans="1:10" x14ac:dyDescent="0.25">
      <c r="A152" t="s">
        <v>92</v>
      </c>
      <c r="D152" t="s">
        <v>74</v>
      </c>
      <c r="E152" s="18">
        <f>E146*E108*0.0889</f>
        <v>0.18856007522352003</v>
      </c>
      <c r="F152" t="s">
        <v>91</v>
      </c>
      <c r="G152" s="18">
        <f>E146*G108*0.0889</f>
        <v>8.3804477877120032E-2</v>
      </c>
      <c r="H152" t="s">
        <v>91</v>
      </c>
    </row>
  </sheetData>
  <pageMargins left="0.7" right="0.48007246376811602" top="0.75" bottom="0.75" header="0.3" footer="0.3"/>
  <pageSetup orientation="portrait" r:id="rId1"/>
  <headerFooter>
    <oddFooter>&amp;C&amp;"-,Italic"Design Document&amp;R&amp;P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Ravi</cp:lastModifiedBy>
  <dcterms:created xsi:type="dcterms:W3CDTF">2017-02-19T11:27:14Z</dcterms:created>
  <dcterms:modified xsi:type="dcterms:W3CDTF">2017-07-20T16:10:16Z</dcterms:modified>
</cp:coreProperties>
</file>